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sutaja\Desktop\Marico\Reco\Uued taotlused_0922\"/>
    </mc:Choice>
  </mc:AlternateContent>
  <bookViews>
    <workbookView xWindow="0" yWindow="0" windowWidth="28800" windowHeight="11835" activeTab="2"/>
  </bookViews>
  <sheets>
    <sheet name="Abi" sheetId="2" r:id="rId1"/>
    <sheet name="Kivijäätmed" sheetId="3" r:id="rId2"/>
    <sheet name="Puidujäätmed" sheetId="4" r:id="rId3"/>
    <sheet name="Kõik kokku"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 l="1"/>
  <c r="C18" i="3"/>
  <c r="C13" i="4"/>
  <c r="B17" i="4" l="1"/>
  <c r="C9" i="3"/>
  <c r="C17" i="4" l="1"/>
  <c r="C12" i="3"/>
  <c r="C11" i="3"/>
  <c r="C10" i="3"/>
  <c r="B18" i="3"/>
  <c r="C13" i="3"/>
  <c r="B22" i="3" l="1"/>
  <c r="C22" i="3" s="1"/>
  <c r="B3" i="5" l="1"/>
  <c r="C3" i="5" s="1"/>
</calcChain>
</file>

<file path=xl/sharedStrings.xml><?xml version="1.0" encoding="utf-8"?>
<sst xmlns="http://schemas.openxmlformats.org/spreadsheetml/2006/main" count="88" uniqueCount="50">
  <si>
    <t>Protsess</t>
  </si>
  <si>
    <t>Purustamine</t>
  </si>
  <si>
    <t>Peenpurustamine</t>
  </si>
  <si>
    <t>Sõelumine</t>
  </si>
  <si>
    <t>Peensõelumine</t>
  </si>
  <si>
    <t>Konveier</t>
  </si>
  <si>
    <t>PM-sum</t>
  </si>
  <si>
    <t>Abikalkulaatori eesmärk</t>
  </si>
  <si>
    <t>Antud abikalkulaatoriga on võimalik hinnata jäätmete purustamisel, sõelumisel ja ladustamisel välisõhku eralduvate tahkete osakeste heidet. Määruse nr 67 lisa järgi on ettevõte õhusaasteloa kohuslane, kui kõikidest heiteallikatest kokku eraldatakse välisõhku PMsum rohkem kui 1 tonn.</t>
  </si>
  <si>
    <t>PM-sum (kg/t)</t>
  </si>
  <si>
    <t>Osakeste teket vähendavaid meetmeid ei kasutata</t>
  </si>
  <si>
    <t>Kasutatakse osakeste teket vähendavaid meetmeid</t>
  </si>
  <si>
    <t>Sisendandmed</t>
  </si>
  <si>
    <t>Purustamisele minevate mineraalsete ehitusjäätmete (betoon ,kivid jms) kogus</t>
  </si>
  <si>
    <t>Sõelumisele minevate mineraalsete ehitusjäätmete kogus</t>
  </si>
  <si>
    <t>Kuhjas hoiustatav purustatud mineraalsete ehitusjäätmete kogus</t>
  </si>
  <si>
    <t>t/a</t>
  </si>
  <si>
    <t>Eriheide (kg/t)</t>
  </si>
  <si>
    <t>ARVUTUSKÄIK</t>
  </si>
  <si>
    <t>Purustamine ja sõelumine metoodika</t>
  </si>
  <si>
    <t>JÄÄTMETE LADUSTAMINE</t>
  </si>
  <si>
    <t>Ladustamise metoodika</t>
  </si>
  <si>
    <t>AP-42: Compilation of Air Emission Factors: 13.2.4 Aggregate Handling And Storage Piles</t>
  </si>
  <si>
    <t>Saasteaine</t>
  </si>
  <si>
    <t>KÕIK KOKKU</t>
  </si>
  <si>
    <r>
      <rPr>
        <b/>
        <sz val="11"/>
        <color theme="1"/>
        <rFont val="Calibri"/>
        <family val="2"/>
        <charset val="186"/>
        <scheme val="minor"/>
      </rPr>
      <t>JAH</t>
    </r>
    <r>
      <rPr>
        <sz val="11"/>
        <color theme="1"/>
        <rFont val="Calibri"/>
        <family val="2"/>
        <charset val="186"/>
        <scheme val="minor"/>
      </rPr>
      <t>. Määruses nr 67 kehtestatud saasteaine künniskogust on ületatud, ettevõte on õhusaasteloa kohuslane.</t>
    </r>
  </si>
  <si>
    <r>
      <rPr>
        <b/>
        <sz val="11"/>
        <color theme="1"/>
        <rFont val="Calibri"/>
        <family val="2"/>
        <charset val="186"/>
        <scheme val="minor"/>
      </rPr>
      <t>EI</t>
    </r>
    <r>
      <rPr>
        <sz val="11"/>
        <color theme="1"/>
        <rFont val="Calibri"/>
        <family val="2"/>
        <charset val="186"/>
        <scheme val="minor"/>
      </rPr>
      <t>. Määruses nr 67 kehtestatud saasteaine künniskogus ei ole ületatud.</t>
    </r>
  </si>
  <si>
    <t>Kogus (t/a)</t>
  </si>
  <si>
    <t>Kas künnist ületatakse?</t>
  </si>
  <si>
    <t>Kuidas tabeleid täita?</t>
  </si>
  <si>
    <t>Eriheide (kg/t) - vali kõrvalolevast tabelist</t>
  </si>
  <si>
    <r>
      <t xml:space="preserve">Eriheited - </t>
    </r>
    <r>
      <rPr>
        <sz val="12"/>
        <color theme="1"/>
        <rFont val="Times New Roman"/>
        <family val="1"/>
        <charset val="186"/>
      </rPr>
      <t>valida vastavalt käitises teostatavatele tegevustele ja märkida kõrvalolevasse tabelisse</t>
    </r>
  </si>
  <si>
    <r>
      <t xml:space="preserve">Purustatud materjali ladustamisel eralduvate osakeste heite arvutamisel võib kasutatud USA EPA metoodikat „AP-42: Compilation of Air Emission Factors: 13.2.4 Aggregate Handling And Storage Piles“.
Metoodika kohaselt on võimalik materjali kuhjas ladustamise erihede arvutada valemiga:
E= k(0.0016) * (U/2.2)1,3/ (M/2)1.4 (kg/t)
E- eriheide
k – osakeste suuruse kordaja, 0.74
U – keskmine tuulekiirus m/s – Eesti keskmine 3.5 m/s
M – materjali niiskussisaldus % - 2% (kuivad jäätmed). Kui tegu märgade jäätmetega, siis korrigeerida valemis materjali niiskussisaldus 
</t>
    </r>
    <r>
      <rPr>
        <b/>
        <sz val="12"/>
        <color theme="1"/>
        <rFont val="Times New Roman"/>
        <family val="1"/>
        <charset val="186"/>
      </rPr>
      <t>t/a=eriheide*aastane käideldava materjali kogus (t)/1000</t>
    </r>
  </si>
  <si>
    <t>Purustatud puidujäätmete hoiustamine hunnikus</t>
  </si>
  <si>
    <t>PUIDUJÄÄTMED</t>
  </si>
  <si>
    <t>Puidujäätmete purustamine</t>
  </si>
  <si>
    <t>KIVIJÄÄTMED (BETOON, KIVID, JMS)</t>
  </si>
  <si>
    <t>PURUSTAMINE</t>
  </si>
  <si>
    <t>SISENDANDMED NB! kui materjali purustatakse või sõelutakse mitu korda, siis tuleb materjali kogus korrutada purustamis või sõelumise kordade arvuga!</t>
  </si>
  <si>
    <t>Purustamine metoodika</t>
  </si>
  <si>
    <t>Aastane saasteainete heitkogus kokku</t>
  </si>
  <si>
    <t>Ladustamise (sh laadimise) metoodika</t>
  </si>
  <si>
    <t>JÄÄTMETE PURUTAMINE, SÕELUMINE ja LAADIMINE</t>
  </si>
  <si>
    <r>
      <t>Kivi ja betoonijäätmete purustamisel ja sõelumisel eralduvate osakeste heite arvutamisel võib kasutada USA EPA metoodikat „AP-42: Compilation of Air Emission Factors: 11.19.2 Crushed Stone Processing and Pulverized Mineral Processing“.(https://www.epa.gov/sites/production/files/2020-10/documents/c11s1902.pdf).</t>
    </r>
    <r>
      <rPr>
        <b/>
        <sz val="12"/>
        <color theme="1"/>
        <rFont val="Times New Roman"/>
        <family val="1"/>
        <charset val="186"/>
      </rPr>
      <t xml:space="preserve"> t/a=eriheide*aastane käideldava materjali kogus(t)/1000</t>
    </r>
  </si>
  <si>
    <t>AP-42: Compilation of Air Emission Factors: 11.19.2 Crushed Stone Processing and Pulverized Mineral Processing</t>
  </si>
  <si>
    <r>
      <t xml:space="preserve">Hakkepuidu ladustusalalt eralduva tolmu heitkoguse arvutamiseks kasutati nn Hollandi metoodikat Air pollutant emissions from stationary installations using bioenergy in the Netherlands, BOLK Phase 2. Netherlands Environmental Assessment Agency/Planbureau voor de Leefomgeving (PBL). November 2009.
Kättesaadav: https://www.rivm.nl/bibliotheek/digitaaldepot/BOLK_II_biomass_Final-Version.pdf
Hollandi metoodikas on antud eriheite väärtused erinevatele, peamiselt bioloogilistele puistematerjalidele, sealhulgas ka tahketele biokütustele. Eriheite väärtused on antud erinevate tolmamisklasside alusel, eri tolmuliikide suhtes.
Hakkepuiduna käsitletakse metoodika tabeli 3-2 alusel väikesefraktsioonilist puidu haket, milles on suuremaid osiseid. Sellise puidu niiskussisaldus on metoodikas &lt;25%. Puiduhake vastab metoodikas tolmuklassile S5 (tabel 3-10 ja 3-11), mille eriheitmed on PMsum 10 g/t. Hoiustamise eriheide arvestab kuhja ja kuhjast materjali laadimist. </t>
    </r>
    <r>
      <rPr>
        <b/>
        <sz val="12"/>
        <color theme="1"/>
        <rFont val="Times New Roman"/>
        <family val="1"/>
        <charset val="186"/>
      </rPr>
      <t>t/a=eriheide*aastane käideldav materjali kogus(t)/1000</t>
    </r>
  </si>
  <si>
    <t>LADUSTAMINE (sh LAADIMINE)</t>
  </si>
  <si>
    <r>
      <t xml:space="preserve">Excelis on eraldi leht kivijäätmete käitlemisel tekkivate saasteainete arvutamiseks ning puidujäätmete käitlemisel tekkivate saasteainete arvutamiseks. Kui käitises töödeldakse mõlemaid jäätmeid, siis tuleb täita mõlemad töölehed ja vaadata tulemust lehelt "Kõik kokku". </t>
    </r>
    <r>
      <rPr>
        <b/>
        <sz val="12"/>
        <color theme="1"/>
        <rFont val="Times New Roman"/>
        <family val="1"/>
        <charset val="186"/>
      </rPr>
      <t xml:space="preserve">Muuta ainult kollaseid lahtreid. </t>
    </r>
    <r>
      <rPr>
        <sz val="12"/>
        <color theme="1"/>
        <rFont val="Times New Roman"/>
        <family val="1"/>
        <charset val="186"/>
      </rPr>
      <t xml:space="preserve">Kui soovitakse kasutada teist metoodikat, siis palume lisada selgitus ja viide metoodikale. Kui käitises kasutatakse ka paikseid mootoreid, siis tuleb ka nende tegevustega arvestada.   </t>
    </r>
  </si>
  <si>
    <r>
      <t xml:space="preserve">Kõik ettevõtted, kes tegelevad jäätmete purustamise ja sõelumisega, peavad välja selgitama, kas ettevõttel on vaja omada õhusaasteluba. Sellest lähtuvalt tuleb ettevõttel hinnata tegevuse käigus tekkida võivate saasteainete heitkoguseid ja võrrelda neid keskkonnaministri 14.12.2016 määruse nr 67 „Tegevuse künnisvõimsused ja saasteainete heidete künniskogused, millest alates on käitise tegevuse jaoks nõutav õhusaasteluba“ lisas toodud künniskogustega. Künniskoguste ületamisel tuleb täita keskkonnaloa taotluse "4. Eriosa - Õhk", sest kui käitise kõikidest heiteallikatest väljutatakse saasteaineid koguses, mis ületavad määruse lisas toodud künniseid, on ettevõte kohustatud omama õhusaasteluba. Saasteainete heitkoguste hinnang peab sisaldama kasutatavat arvutusmetoodikat, saasteainete heitkoguste arvutuskäiku ning saasteainete aastaseid heitkoguseid kõikidest käitise heiteallikatest. Juhul, kui künniskoguseid ei ületata, tuleb heitkoguste hinnang lisada taotlusele. </t>
    </r>
    <r>
      <rPr>
        <b/>
        <sz val="12"/>
        <color theme="1"/>
        <rFont val="Times New Roman"/>
        <family val="1"/>
        <charset val="186"/>
      </rPr>
      <t>Käesolev abikalkulaator aitab hinnanguliselt tuvastada kivi- ja puidujäätmete käitlemisel eralduvat tahkete osakeste heidet.</t>
    </r>
    <r>
      <rPr>
        <sz val="12"/>
        <color theme="1"/>
        <rFont val="Times New Roman"/>
        <family val="1"/>
        <charset val="186"/>
      </rPr>
      <t xml:space="preserve"> </t>
    </r>
    <r>
      <rPr>
        <b/>
        <sz val="12"/>
        <color theme="1"/>
        <rFont val="Times New Roman"/>
        <family val="1"/>
        <charset val="186"/>
      </rPr>
      <t>Tabeli kasutamine ei ole kohustuslik!</t>
    </r>
  </si>
  <si>
    <r>
      <t>Puidu purustamise heitmete arvutamisel on kasutatud Kanada metoodikat, mis on leitav https://www.canada.ca/en/environment-climate-change/services/national-pollutant-release-inventory/report/tools-calculating-emissions/wood-products-operations.html. Arvutus on teostatud konservatiivselt ning puidu niiskussisaldust ei ole PMsum heitme arvutamisel arvestatud.</t>
    </r>
    <r>
      <rPr>
        <b/>
        <sz val="12"/>
        <color theme="1"/>
        <rFont val="Times New Roman"/>
        <family val="1"/>
        <charset val="186"/>
      </rPr>
      <t xml:space="preserve"> t/a=eriheide*aastane käideldava materjali kogus(t)/1000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</si>
</sst>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7" x14ac:knownFonts="1">
    <font>
      <sz val="11"/>
      <color theme="1"/>
      <name val="Calibri"/>
      <family val="2"/>
      <charset val="186"/>
      <scheme val="minor"/>
    </font>
    <font>
      <b/>
      <sz val="11"/>
      <color theme="1"/>
      <name val="Calibri"/>
      <family val="2"/>
      <charset val="186"/>
      <scheme val="minor"/>
    </font>
    <font>
      <sz val="12"/>
      <color theme="1"/>
      <name val="Times New Roman"/>
      <family val="1"/>
      <charset val="186"/>
    </font>
    <font>
      <b/>
      <sz val="12"/>
      <color theme="1"/>
      <name val="Times New Roman"/>
      <family val="1"/>
      <charset val="186"/>
    </font>
    <font>
      <sz val="12"/>
      <name val="Times New Roman"/>
      <family val="1"/>
      <charset val="186"/>
    </font>
    <font>
      <u/>
      <sz val="11"/>
      <color theme="10"/>
      <name val="Calibri"/>
      <family val="2"/>
      <charset val="186"/>
      <scheme val="minor"/>
    </font>
    <font>
      <sz val="12"/>
      <color rgb="FF333333"/>
      <name val="Times New Roman"/>
      <family val="1"/>
      <charset val="186"/>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7847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137">
    <xf numFmtId="0" fontId="0" fillId="0" borderId="0" xfId="0"/>
    <xf numFmtId="0" fontId="2" fillId="0" borderId="0" xfId="0" applyFont="1"/>
    <xf numFmtId="0" fontId="2" fillId="0" borderId="9" xfId="0" applyFont="1" applyBorder="1"/>
    <xf numFmtId="0" fontId="2" fillId="0" borderId="21" xfId="0" applyFont="1" applyBorder="1"/>
    <xf numFmtId="0" fontId="3" fillId="0" borderId="17" xfId="0" applyFont="1" applyBorder="1"/>
    <xf numFmtId="0" fontId="3" fillId="0" borderId="18" xfId="0" applyFont="1" applyBorder="1"/>
    <xf numFmtId="0" fontId="2" fillId="2" borderId="1" xfId="0" applyFont="1" applyFill="1" applyBorder="1"/>
    <xf numFmtId="0" fontId="2" fillId="0" borderId="0" xfId="0" applyFont="1" applyBorder="1"/>
    <xf numFmtId="0" fontId="2" fillId="2" borderId="9" xfId="0" applyFont="1" applyFill="1" applyBorder="1"/>
    <xf numFmtId="0" fontId="2" fillId="2" borderId="13" xfId="0" applyFont="1" applyFill="1" applyBorder="1"/>
    <xf numFmtId="0" fontId="3" fillId="0" borderId="27" xfId="0" applyFont="1" applyBorder="1"/>
    <xf numFmtId="0" fontId="3" fillId="0" borderId="28" xfId="0" applyFont="1" applyBorder="1"/>
    <xf numFmtId="0" fontId="3" fillId="0" borderId="14" xfId="0" applyFont="1" applyBorder="1"/>
    <xf numFmtId="0" fontId="2" fillId="0" borderId="0" xfId="0" applyFont="1" applyFill="1" applyBorder="1" applyAlignment="1">
      <alignment wrapText="1"/>
    </xf>
    <xf numFmtId="0" fontId="2" fillId="2" borderId="21" xfId="0" applyFont="1" applyFill="1" applyBorder="1"/>
    <xf numFmtId="0" fontId="3" fillId="0" borderId="0" xfId="0" applyFont="1" applyBorder="1" applyAlignment="1"/>
    <xf numFmtId="0" fontId="5" fillId="0" borderId="0" xfId="1"/>
    <xf numFmtId="0" fontId="2" fillId="0" borderId="33" xfId="0" applyFont="1" applyBorder="1"/>
    <xf numFmtId="165" fontId="2" fillId="0" borderId="34" xfId="0" applyNumberFormat="1" applyFont="1" applyBorder="1"/>
    <xf numFmtId="164" fontId="2" fillId="0" borderId="35" xfId="0" applyNumberFormat="1" applyFont="1" applyBorder="1"/>
    <xf numFmtId="0" fontId="2" fillId="0" borderId="0" xfId="0" applyFont="1" applyAlignment="1">
      <alignment wrapText="1"/>
    </xf>
    <xf numFmtId="0" fontId="2" fillId="0" borderId="0" xfId="0" applyFont="1"/>
    <xf numFmtId="0" fontId="2" fillId="0" borderId="10" xfId="0" applyFont="1" applyBorder="1"/>
    <xf numFmtId="0" fontId="2" fillId="0" borderId="8" xfId="0" applyFont="1" applyBorder="1"/>
    <xf numFmtId="0" fontId="0" fillId="0" borderId="0" xfId="0" applyFill="1"/>
    <xf numFmtId="0" fontId="3" fillId="5" borderId="18" xfId="0" applyFont="1" applyFill="1" applyBorder="1" applyAlignment="1">
      <alignment horizontal="center"/>
    </xf>
    <xf numFmtId="0" fontId="3" fillId="0" borderId="33" xfId="0" applyFont="1" applyBorder="1"/>
    <xf numFmtId="164" fontId="3" fillId="0" borderId="34" xfId="0" applyNumberFormat="1" applyFont="1" applyBorder="1"/>
    <xf numFmtId="164" fontId="2" fillId="0" borderId="9" xfId="0" applyNumberFormat="1" applyFont="1" applyBorder="1"/>
    <xf numFmtId="164" fontId="2" fillId="0" borderId="21" xfId="0" applyNumberFormat="1" applyFont="1" applyBorder="1"/>
    <xf numFmtId="0" fontId="3" fillId="4" borderId="35" xfId="0" applyFont="1" applyFill="1" applyBorder="1" applyAlignment="1">
      <alignment wrapText="1"/>
    </xf>
    <xf numFmtId="0" fontId="2" fillId="0" borderId="33" xfId="0" applyFont="1" applyBorder="1" applyAlignment="1">
      <alignment wrapText="1"/>
    </xf>
    <xf numFmtId="164" fontId="2" fillId="0" borderId="34" xfId="0" applyNumberFormat="1" applyFont="1" applyBorder="1" applyAlignment="1">
      <alignment wrapText="1"/>
    </xf>
    <xf numFmtId="0" fontId="3" fillId="0" borderId="17" xfId="0" applyFont="1" applyBorder="1" applyAlignment="1">
      <alignment wrapText="1"/>
    </xf>
    <xf numFmtId="0" fontId="3" fillId="0" borderId="28" xfId="0" applyFont="1" applyBorder="1" applyAlignment="1">
      <alignment wrapText="1"/>
    </xf>
    <xf numFmtId="0" fontId="3" fillId="0" borderId="0" xfId="0" applyFont="1" applyFill="1" applyAlignment="1">
      <alignment wrapText="1"/>
    </xf>
    <xf numFmtId="0" fontId="3" fillId="5" borderId="18" xfId="0" applyFont="1" applyFill="1" applyBorder="1"/>
    <xf numFmtId="0" fontId="3" fillId="0" borderId="34" xfId="0" applyFont="1" applyBorder="1"/>
    <xf numFmtId="0" fontId="2" fillId="0" borderId="0" xfId="0" applyFont="1" applyBorder="1" applyAlignment="1">
      <alignment vertical="top" wrapText="1"/>
    </xf>
    <xf numFmtId="0" fontId="2" fillId="0" borderId="6" xfId="0" applyFont="1" applyFill="1" applyBorder="1"/>
    <xf numFmtId="0" fontId="2" fillId="0" borderId="0" xfId="0" applyFont="1" applyFill="1" applyBorder="1"/>
    <xf numFmtId="164" fontId="2" fillId="0" borderId="7" xfId="0" applyNumberFormat="1" applyFont="1" applyFill="1" applyBorder="1"/>
    <xf numFmtId="0" fontId="2" fillId="0" borderId="19" xfId="0" applyFont="1" applyBorder="1"/>
    <xf numFmtId="0" fontId="2" fillId="2" borderId="26" xfId="0" applyFont="1" applyFill="1" applyBorder="1"/>
    <xf numFmtId="164" fontId="2" fillId="0" borderId="20" xfId="0" applyNumberFormat="1" applyFont="1" applyBorder="1"/>
    <xf numFmtId="0" fontId="2" fillId="0" borderId="6" xfId="0" applyFont="1" applyBorder="1" applyAlignment="1"/>
    <xf numFmtId="0" fontId="2" fillId="0" borderId="0" xfId="0" applyFont="1" applyAlignment="1"/>
    <xf numFmtId="0" fontId="2" fillId="2" borderId="20" xfId="0" applyFont="1" applyFill="1" applyBorder="1" applyAlignment="1">
      <alignment horizontal="center" vertical="center"/>
    </xf>
    <xf numFmtId="0" fontId="2" fillId="2" borderId="31" xfId="0" applyFont="1" applyFill="1" applyBorder="1" applyAlignment="1">
      <alignment horizontal="center" vertical="center"/>
    </xf>
    <xf numFmtId="164" fontId="6" fillId="0" borderId="2" xfId="0" applyNumberFormat="1" applyFont="1" applyBorder="1"/>
    <xf numFmtId="0" fontId="2" fillId="0" borderId="6" xfId="0" applyFont="1" applyBorder="1"/>
    <xf numFmtId="164" fontId="6" fillId="0" borderId="0" xfId="0" applyNumberFormat="1" applyFont="1" applyBorder="1"/>
    <xf numFmtId="164" fontId="2" fillId="0" borderId="7" xfId="0" applyNumberFormat="1" applyFont="1" applyBorder="1"/>
    <xf numFmtId="0" fontId="3" fillId="0" borderId="36" xfId="0" applyFont="1" applyBorder="1"/>
    <xf numFmtId="164" fontId="2" fillId="0" borderId="36" xfId="0" applyNumberFormat="1" applyFont="1" applyBorder="1"/>
    <xf numFmtId="164" fontId="2" fillId="0" borderId="34" xfId="0" applyNumberFormat="1" applyFont="1" applyBorder="1"/>
    <xf numFmtId="0" fontId="2" fillId="2" borderId="12" xfId="0" applyFont="1" applyFill="1" applyBorder="1"/>
    <xf numFmtId="0" fontId="2" fillId="0" borderId="11" xfId="0" applyFont="1" applyBorder="1"/>
    <xf numFmtId="0" fontId="2" fillId="0" borderId="13" xfId="0" applyFont="1" applyBorder="1"/>
    <xf numFmtId="164" fontId="2" fillId="0" borderId="13" xfId="0" applyNumberFormat="1" applyFont="1" applyBorder="1"/>
    <xf numFmtId="0" fontId="2" fillId="0" borderId="0" xfId="0" applyFont="1" applyFill="1" applyBorder="1" applyAlignment="1">
      <alignment vertical="top" wrapText="1"/>
    </xf>
    <xf numFmtId="0" fontId="0" fillId="0" borderId="0" xfId="0" applyBorder="1" applyAlignment="1">
      <alignmen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3" fillId="5" borderId="15" xfId="0" applyFont="1" applyFill="1" applyBorder="1" applyAlignment="1">
      <alignment horizontal="left" wrapText="1"/>
    </xf>
    <xf numFmtId="0" fontId="3" fillId="5" borderId="25" xfId="0" applyFont="1" applyFill="1" applyBorder="1" applyAlignment="1">
      <alignment horizontal="left" wrapText="1"/>
    </xf>
    <xf numFmtId="0" fontId="3" fillId="5" borderId="16" xfId="0" applyFont="1" applyFill="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22" xfId="0" applyFont="1" applyBorder="1" applyAlignment="1">
      <alignment horizontal="left" wrapText="1"/>
    </xf>
    <xf numFmtId="0" fontId="2" fillId="0" borderId="24" xfId="0" applyFont="1" applyBorder="1" applyAlignment="1">
      <alignment horizontal="left" wrapText="1"/>
    </xf>
    <xf numFmtId="0" fontId="2" fillId="0" borderId="23" xfId="0" applyFont="1" applyBorder="1" applyAlignment="1">
      <alignment horizontal="left" wrapText="1"/>
    </xf>
    <xf numFmtId="0" fontId="2" fillId="0" borderId="15" xfId="0" applyFont="1" applyBorder="1" applyAlignment="1">
      <alignment horizontal="left" wrapText="1"/>
    </xf>
    <xf numFmtId="0" fontId="2" fillId="0" borderId="25" xfId="0" applyFont="1" applyBorder="1" applyAlignment="1">
      <alignment horizontal="left" wrapText="1"/>
    </xf>
    <xf numFmtId="0" fontId="2" fillId="0" borderId="16" xfId="0" applyFont="1" applyBorder="1" applyAlignment="1">
      <alignment horizontal="left" wrapText="1"/>
    </xf>
    <xf numFmtId="0" fontId="3" fillId="5" borderId="15" xfId="0" applyFont="1" applyFill="1" applyBorder="1" applyAlignment="1">
      <alignment horizontal="left"/>
    </xf>
    <xf numFmtId="0" fontId="3" fillId="5" borderId="25" xfId="0" applyFont="1" applyFill="1" applyBorder="1" applyAlignment="1">
      <alignment horizontal="left"/>
    </xf>
    <xf numFmtId="0" fontId="3" fillId="5" borderId="16" xfId="0" applyFont="1" applyFill="1" applyBorder="1" applyAlignment="1">
      <alignment horizontal="left"/>
    </xf>
    <xf numFmtId="0" fontId="3" fillId="5" borderId="15" xfId="0" applyFont="1" applyFill="1" applyBorder="1" applyAlignment="1">
      <alignment horizontal="center"/>
    </xf>
    <xf numFmtId="0" fontId="3" fillId="5" borderId="25" xfId="0" applyFont="1" applyFill="1" applyBorder="1" applyAlignment="1">
      <alignment horizontal="center"/>
    </xf>
    <xf numFmtId="0" fontId="3" fillId="5" borderId="16" xfId="0" applyFont="1" applyFill="1" applyBorder="1" applyAlignment="1">
      <alignment horizontal="center"/>
    </xf>
    <xf numFmtId="0" fontId="3" fillId="5" borderId="17"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18" xfId="0" applyFont="1" applyFill="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3" fillId="7" borderId="15" xfId="0" applyFont="1" applyFill="1" applyBorder="1" applyAlignment="1">
      <alignment horizontal="center" wrapText="1"/>
    </xf>
    <xf numFmtId="0" fontId="3" fillId="7" borderId="25" xfId="0" applyFont="1" applyFill="1" applyBorder="1" applyAlignment="1">
      <alignment horizontal="center" wrapText="1"/>
    </xf>
    <xf numFmtId="0" fontId="3" fillId="7" borderId="16" xfId="0" applyFont="1" applyFill="1" applyBorder="1" applyAlignment="1">
      <alignment horizontal="center" wrapText="1"/>
    </xf>
    <xf numFmtId="0" fontId="3" fillId="5" borderId="15" xfId="0" applyFont="1" applyFill="1" applyBorder="1" applyAlignment="1">
      <alignment horizontal="center" wrapText="1"/>
    </xf>
    <xf numFmtId="0" fontId="3" fillId="5" borderId="25" xfId="0" applyFont="1" applyFill="1" applyBorder="1" applyAlignment="1">
      <alignment horizontal="center" wrapText="1"/>
    </xf>
    <xf numFmtId="0" fontId="3" fillId="5" borderId="16" xfId="0" applyFont="1" applyFill="1" applyBorder="1" applyAlignment="1">
      <alignment horizontal="center" wrapText="1"/>
    </xf>
    <xf numFmtId="0" fontId="3" fillId="6" borderId="17" xfId="0" applyFont="1" applyFill="1" applyBorder="1" applyAlignment="1">
      <alignment horizontal="left"/>
    </xf>
    <xf numFmtId="0" fontId="3" fillId="6" borderId="18" xfId="0" applyFont="1" applyFill="1" applyBorder="1" applyAlignment="1">
      <alignment horizontal="left"/>
    </xf>
    <xf numFmtId="0" fontId="3" fillId="3" borderId="17" xfId="0" applyFont="1" applyFill="1" applyBorder="1" applyAlignment="1">
      <alignment horizontal="left"/>
    </xf>
    <xf numFmtId="0" fontId="3" fillId="3" borderId="18" xfId="0" applyFont="1" applyFill="1" applyBorder="1" applyAlignment="1">
      <alignment horizontal="left"/>
    </xf>
    <xf numFmtId="0" fontId="3" fillId="5" borderId="32" xfId="0" applyFont="1" applyFill="1" applyBorder="1" applyAlignment="1">
      <alignment horizontal="center" wrapText="1"/>
    </xf>
    <xf numFmtId="0" fontId="3" fillId="0" borderId="24" xfId="0" applyFont="1" applyBorder="1" applyAlignment="1">
      <alignment horizontal="center" wrapText="1"/>
    </xf>
    <xf numFmtId="0" fontId="4" fillId="0" borderId="10"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3" fillId="5" borderId="15" xfId="0" applyFont="1" applyFill="1" applyBorder="1" applyAlignment="1">
      <alignment horizontal="center" vertical="top"/>
    </xf>
    <xf numFmtId="0" fontId="3" fillId="5" borderId="25" xfId="0" applyFont="1" applyFill="1" applyBorder="1" applyAlignment="1">
      <alignment horizontal="center" vertical="top"/>
    </xf>
    <xf numFmtId="0" fontId="3" fillId="5" borderId="16" xfId="0" applyFont="1" applyFill="1" applyBorder="1" applyAlignment="1">
      <alignment horizontal="center" vertical="top"/>
    </xf>
    <xf numFmtId="0" fontId="3" fillId="7" borderId="3" xfId="0" applyFont="1" applyFill="1" applyBorder="1" applyAlignment="1">
      <alignment horizontal="center" wrapText="1"/>
    </xf>
    <xf numFmtId="0" fontId="3" fillId="7" borderId="4" xfId="0" applyFont="1" applyFill="1" applyBorder="1" applyAlignment="1">
      <alignment horizontal="center" wrapText="1"/>
    </xf>
    <xf numFmtId="0" fontId="3" fillId="7" borderId="5" xfId="0" applyFont="1" applyFill="1" applyBorder="1" applyAlignment="1">
      <alignment horizontal="center" wrapText="1"/>
    </xf>
    <xf numFmtId="0" fontId="3" fillId="5" borderId="17" xfId="0" applyFont="1" applyFill="1" applyBorder="1" applyAlignment="1">
      <alignment horizontal="center"/>
    </xf>
    <xf numFmtId="0" fontId="3" fillId="5" borderId="28" xfId="0" applyFont="1" applyFill="1" applyBorder="1" applyAlignment="1">
      <alignment horizontal="center"/>
    </xf>
    <xf numFmtId="0" fontId="2" fillId="0" borderId="19" xfId="0" applyFont="1" applyBorder="1" applyAlignment="1">
      <alignment horizontal="left" vertical="top" wrapText="1"/>
    </xf>
    <xf numFmtId="0" fontId="2" fillId="0" borderId="26" xfId="0" applyFont="1" applyBorder="1" applyAlignment="1">
      <alignment horizontal="left" vertical="top" wrapText="1"/>
    </xf>
    <xf numFmtId="0" fontId="2" fillId="0" borderId="29" xfId="0" applyFont="1" applyBorder="1" applyAlignment="1">
      <alignment horizontal="left" vertical="top"/>
    </xf>
    <xf numFmtId="0" fontId="2" fillId="0" borderId="30" xfId="0" applyFont="1" applyBorder="1" applyAlignment="1">
      <alignment horizontal="left" vertical="top"/>
    </xf>
    <xf numFmtId="0" fontId="3" fillId="5" borderId="18" xfId="0" applyFont="1" applyFill="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5" xfId="0" applyFont="1" applyBorder="1" applyAlignment="1">
      <alignment horizontal="center"/>
    </xf>
    <xf numFmtId="0" fontId="3" fillId="0" borderId="25" xfId="0" applyFont="1" applyBorder="1" applyAlignment="1">
      <alignment horizontal="center"/>
    </xf>
    <xf numFmtId="0" fontId="3" fillId="0" borderId="28" xfId="0" applyFont="1" applyBorder="1" applyAlignment="1">
      <alignment horizontal="center" wrapText="1"/>
    </xf>
    <xf numFmtId="0" fontId="3" fillId="0" borderId="18" xfId="0" applyFont="1" applyBorder="1" applyAlignment="1">
      <alignment horizontal="center" wrapText="1"/>
    </xf>
    <xf numFmtId="0" fontId="2" fillId="0" borderId="34" xfId="0" applyFont="1" applyFill="1" applyBorder="1" applyAlignment="1">
      <alignment horizontal="left" wrapText="1"/>
    </xf>
    <xf numFmtId="0" fontId="2" fillId="0" borderId="35" xfId="0" applyFont="1" applyFill="1" applyBorder="1" applyAlignment="1">
      <alignment horizontal="left" wrapText="1"/>
    </xf>
  </cellXfs>
  <cellStyles count="2">
    <cellStyle name="Hyperlink" xfId="1" builtinId="8"/>
    <cellStyle name="Normal" xfId="0" builtinId="0"/>
  </cellStyles>
  <dxfs count="6">
    <dxf>
      <fill>
        <patternFill>
          <bgColor rgb="FFFF9999"/>
        </patternFill>
      </fill>
    </dxf>
    <dxf>
      <fill>
        <patternFill>
          <bgColor theme="9" tint="0.59996337778862885"/>
        </patternFill>
      </fill>
    </dxf>
    <dxf>
      <fill>
        <patternFill>
          <bgColor theme="9" tint="0.59996337778862885"/>
        </patternFill>
      </fill>
    </dxf>
    <dxf>
      <fill>
        <patternFill>
          <bgColor rgb="FFF78471"/>
        </patternFill>
      </fill>
    </dxf>
    <dxf>
      <fill>
        <patternFill>
          <bgColor theme="9" tint="0.59996337778862885"/>
        </patternFill>
      </fill>
    </dxf>
    <dxf>
      <fill>
        <patternFill>
          <bgColor rgb="FFF78471"/>
        </patternFill>
      </fill>
    </dxf>
  </dxfs>
  <tableStyles count="0" defaultTableStyle="TableStyleMedium2" defaultPivotStyle="PivotStyleLight16"/>
  <colors>
    <mruColors>
      <color rgb="FFFF9999"/>
      <color rgb="FFF784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2" sqref="A2:D4"/>
    </sheetView>
  </sheetViews>
  <sheetFormatPr defaultColWidth="8.85546875" defaultRowHeight="15.75" x14ac:dyDescent="0.25"/>
  <cols>
    <col min="1" max="1" width="34.42578125" style="1" customWidth="1"/>
    <col min="2" max="2" width="25.7109375" style="1" customWidth="1"/>
    <col min="3" max="3" width="30.140625" style="1" customWidth="1"/>
    <col min="4" max="4" width="38.28515625" style="1" customWidth="1"/>
    <col min="5" max="5" width="11.28515625" style="1" bestFit="1" customWidth="1"/>
    <col min="6" max="16384" width="8.85546875" style="1"/>
  </cols>
  <sheetData>
    <row r="1" spans="1:5" ht="16.5" thickBot="1" x14ac:dyDescent="0.3">
      <c r="A1" s="71" t="s">
        <v>7</v>
      </c>
      <c r="B1" s="72"/>
      <c r="C1" s="72"/>
      <c r="D1" s="73"/>
    </row>
    <row r="2" spans="1:5" ht="43.9" customHeight="1" x14ac:dyDescent="0.25">
      <c r="A2" s="74" t="s">
        <v>48</v>
      </c>
      <c r="B2" s="75"/>
      <c r="C2" s="75"/>
      <c r="D2" s="76"/>
    </row>
    <row r="3" spans="1:5" ht="45" customHeight="1" x14ac:dyDescent="0.25">
      <c r="A3" s="77"/>
      <c r="B3" s="78"/>
      <c r="C3" s="78"/>
      <c r="D3" s="79"/>
    </row>
    <row r="4" spans="1:5" ht="58.9" customHeight="1" thickBot="1" x14ac:dyDescent="0.3">
      <c r="A4" s="80"/>
      <c r="B4" s="81"/>
      <c r="C4" s="81"/>
      <c r="D4" s="82"/>
    </row>
    <row r="5" spans="1:5" ht="37.9" customHeight="1" thickBot="1" x14ac:dyDescent="0.3">
      <c r="A5" s="83" t="s">
        <v>8</v>
      </c>
      <c r="B5" s="84"/>
      <c r="C5" s="84"/>
      <c r="D5" s="85"/>
    </row>
    <row r="6" spans="1:5" ht="16.5" thickBot="1" x14ac:dyDescent="0.3">
      <c r="A6" s="86" t="s">
        <v>29</v>
      </c>
      <c r="B6" s="87"/>
      <c r="C6" s="87"/>
      <c r="D6" s="88"/>
    </row>
    <row r="7" spans="1:5" x14ac:dyDescent="0.25">
      <c r="A7" s="62" t="s">
        <v>47</v>
      </c>
      <c r="B7" s="63"/>
      <c r="C7" s="63"/>
      <c r="D7" s="64"/>
    </row>
    <row r="8" spans="1:5" ht="18.600000000000001" customHeight="1" x14ac:dyDescent="0.25">
      <c r="A8" s="65"/>
      <c r="B8" s="66"/>
      <c r="C8" s="66"/>
      <c r="D8" s="67"/>
    </row>
    <row r="9" spans="1:5" ht="60.6" customHeight="1" thickBot="1" x14ac:dyDescent="0.3">
      <c r="A9" s="68"/>
      <c r="B9" s="69"/>
      <c r="C9" s="69"/>
      <c r="D9" s="70"/>
      <c r="E9" s="7"/>
    </row>
    <row r="10" spans="1:5" ht="45" customHeight="1" x14ac:dyDescent="0.25">
      <c r="E10" s="7"/>
    </row>
    <row r="11" spans="1:5" x14ac:dyDescent="0.25">
      <c r="E11" s="7"/>
    </row>
  </sheetData>
  <mergeCells count="5">
    <mergeCell ref="A7:D9"/>
    <mergeCell ref="A1:D1"/>
    <mergeCell ref="A2:D4"/>
    <mergeCell ref="A5:D5"/>
    <mergeCell ref="A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85" zoomScaleNormal="85" workbookViewId="0">
      <selection activeCell="E26" sqref="E26"/>
    </sheetView>
  </sheetViews>
  <sheetFormatPr defaultColWidth="8.85546875" defaultRowHeight="15.75" x14ac:dyDescent="0.25"/>
  <cols>
    <col min="1" max="1" width="31.7109375" style="1" customWidth="1"/>
    <col min="2" max="2" width="42.7109375" style="1" customWidth="1"/>
    <col min="3" max="3" width="35.42578125" style="1" customWidth="1"/>
    <col min="4" max="4" width="27.7109375" style="1" customWidth="1"/>
    <col min="5" max="5" width="22.85546875" style="1" customWidth="1"/>
    <col min="6" max="6" width="19.5703125" style="1" bestFit="1" customWidth="1"/>
    <col min="7" max="7" width="33.85546875" style="1" customWidth="1"/>
    <col min="8" max="16384" width="8.85546875" style="1"/>
  </cols>
  <sheetData>
    <row r="1" spans="1:8" ht="16.149999999999999" customHeight="1" thickBot="1" x14ac:dyDescent="0.3">
      <c r="A1" s="97" t="s">
        <v>36</v>
      </c>
      <c r="B1" s="98"/>
      <c r="C1" s="99"/>
      <c r="D1" s="13"/>
    </row>
    <row r="2" spans="1:8" ht="31.9" customHeight="1" thickBot="1" x14ac:dyDescent="0.3">
      <c r="A2" s="100" t="s">
        <v>38</v>
      </c>
      <c r="B2" s="107"/>
      <c r="C2" s="25" t="s">
        <v>16</v>
      </c>
      <c r="D2" s="7"/>
      <c r="E2" s="15"/>
      <c r="F2" s="15"/>
      <c r="G2" s="15"/>
    </row>
    <row r="3" spans="1:8" ht="16.5" thickBot="1" x14ac:dyDescent="0.3">
      <c r="A3" s="109" t="s">
        <v>13</v>
      </c>
      <c r="B3" s="110"/>
      <c r="C3" s="14">
        <v>0</v>
      </c>
      <c r="D3" s="89" t="s">
        <v>19</v>
      </c>
      <c r="E3" s="90"/>
      <c r="F3" s="90"/>
      <c r="G3" s="91"/>
    </row>
    <row r="4" spans="1:8" ht="35.450000000000003" customHeight="1" x14ac:dyDescent="0.25">
      <c r="A4" s="111" t="s">
        <v>14</v>
      </c>
      <c r="B4" s="112"/>
      <c r="C4" s="8">
        <v>0</v>
      </c>
      <c r="D4" s="65" t="s">
        <v>43</v>
      </c>
      <c r="E4" s="66"/>
      <c r="F4" s="66"/>
      <c r="G4" s="67"/>
      <c r="H4" s="16" t="s">
        <v>44</v>
      </c>
    </row>
    <row r="5" spans="1:8" ht="36" customHeight="1" thickBot="1" x14ac:dyDescent="0.3">
      <c r="A5" s="113" t="s">
        <v>15</v>
      </c>
      <c r="B5" s="114"/>
      <c r="C5" s="9">
        <v>0</v>
      </c>
      <c r="D5" s="65"/>
      <c r="E5" s="66"/>
      <c r="F5" s="66"/>
      <c r="G5" s="67"/>
    </row>
    <row r="6" spans="1:8" ht="19.899999999999999" customHeight="1" thickBot="1" x14ac:dyDescent="0.3">
      <c r="A6" s="100" t="s">
        <v>42</v>
      </c>
      <c r="B6" s="101"/>
      <c r="C6" s="102"/>
      <c r="D6" s="89" t="s">
        <v>31</v>
      </c>
      <c r="E6" s="90"/>
      <c r="F6" s="90"/>
      <c r="G6" s="91"/>
    </row>
    <row r="7" spans="1:8" ht="16.5" thickBot="1" x14ac:dyDescent="0.3">
      <c r="A7" s="108" t="s">
        <v>18</v>
      </c>
      <c r="B7" s="108"/>
      <c r="C7" s="108"/>
      <c r="D7" s="103" t="s">
        <v>10</v>
      </c>
      <c r="E7" s="104"/>
      <c r="F7" s="105" t="s">
        <v>11</v>
      </c>
      <c r="G7" s="106"/>
    </row>
    <row r="8" spans="1:8" ht="16.5" thickBot="1" x14ac:dyDescent="0.3">
      <c r="A8" s="4" t="s">
        <v>0</v>
      </c>
      <c r="B8" s="10" t="s">
        <v>30</v>
      </c>
      <c r="C8" s="12" t="s">
        <v>16</v>
      </c>
      <c r="D8" s="4" t="s">
        <v>0</v>
      </c>
      <c r="E8" s="5" t="s">
        <v>9</v>
      </c>
      <c r="F8" s="4" t="s">
        <v>0</v>
      </c>
      <c r="G8" s="5" t="s">
        <v>9</v>
      </c>
    </row>
    <row r="9" spans="1:8" x14ac:dyDescent="0.25">
      <c r="A9" s="42" t="s">
        <v>1</v>
      </c>
      <c r="B9" s="43">
        <v>2.7000000000000001E-3</v>
      </c>
      <c r="C9" s="44">
        <f>B9*$C$3/1000</f>
        <v>0</v>
      </c>
      <c r="D9" s="22" t="s">
        <v>1</v>
      </c>
      <c r="E9" s="3">
        <v>2.7000000000000001E-3</v>
      </c>
      <c r="F9" s="22" t="s">
        <v>1</v>
      </c>
      <c r="G9" s="3">
        <v>5.9999999999999995E-4</v>
      </c>
    </row>
    <row r="10" spans="1:8" x14ac:dyDescent="0.25">
      <c r="A10" s="23" t="s">
        <v>2</v>
      </c>
      <c r="B10" s="6">
        <v>0</v>
      </c>
      <c r="C10" s="28">
        <f>B10*$C$3/1000</f>
        <v>0</v>
      </c>
      <c r="D10" s="23" t="s">
        <v>2</v>
      </c>
      <c r="E10" s="2">
        <v>1.95E-2</v>
      </c>
      <c r="F10" s="23" t="s">
        <v>2</v>
      </c>
      <c r="G10" s="2">
        <v>1.5E-3</v>
      </c>
    </row>
    <row r="11" spans="1:8" x14ac:dyDescent="0.25">
      <c r="A11" s="23" t="s">
        <v>3</v>
      </c>
      <c r="B11" s="6">
        <v>1.2500000000000001E-2</v>
      </c>
      <c r="C11" s="28">
        <f>B11*$C$4/1000</f>
        <v>0</v>
      </c>
      <c r="D11" s="23" t="s">
        <v>3</v>
      </c>
      <c r="E11" s="2">
        <v>1.2500000000000001E-2</v>
      </c>
      <c r="F11" s="23" t="s">
        <v>3</v>
      </c>
      <c r="G11" s="2">
        <v>1.1000000000000001E-3</v>
      </c>
    </row>
    <row r="12" spans="1:8" x14ac:dyDescent="0.25">
      <c r="A12" s="23" t="s">
        <v>4</v>
      </c>
      <c r="B12" s="6">
        <v>0</v>
      </c>
      <c r="C12" s="28">
        <f>B12*$C$4/1000</f>
        <v>0</v>
      </c>
      <c r="D12" s="23" t="s">
        <v>4</v>
      </c>
      <c r="E12" s="2">
        <v>0.15</v>
      </c>
      <c r="F12" s="23" t="s">
        <v>4</v>
      </c>
      <c r="G12" s="2">
        <v>1.8E-3</v>
      </c>
    </row>
    <row r="13" spans="1:8" ht="16.5" thickBot="1" x14ac:dyDescent="0.3">
      <c r="A13" s="57" t="s">
        <v>5</v>
      </c>
      <c r="B13" s="56">
        <v>6.9999999999999994E-5</v>
      </c>
      <c r="C13" s="59">
        <f>B13*C4/1000</f>
        <v>0</v>
      </c>
      <c r="D13" s="57" t="s">
        <v>5</v>
      </c>
      <c r="E13" s="58">
        <v>1.5E-3</v>
      </c>
      <c r="F13" s="57" t="s">
        <v>5</v>
      </c>
      <c r="G13" s="58">
        <v>6.9999999999999994E-5</v>
      </c>
    </row>
    <row r="14" spans="1:8" s="21" customFormat="1" ht="16.5" thickBot="1" x14ac:dyDescent="0.3">
      <c r="A14" s="39"/>
      <c r="B14" s="40"/>
      <c r="C14" s="41"/>
      <c r="D14" s="7"/>
      <c r="E14" s="7"/>
      <c r="F14" s="7"/>
      <c r="G14" s="7"/>
    </row>
    <row r="15" spans="1:8" ht="19.899999999999999" customHeight="1" thickBot="1" x14ac:dyDescent="0.3">
      <c r="A15" s="89" t="s">
        <v>20</v>
      </c>
      <c r="B15" s="90"/>
      <c r="C15" s="91"/>
      <c r="D15" s="21"/>
      <c r="E15" s="21"/>
      <c r="F15" s="21"/>
      <c r="G15" s="21"/>
    </row>
    <row r="16" spans="1:8" ht="16.5" thickBot="1" x14ac:dyDescent="0.3">
      <c r="A16" s="95" t="s">
        <v>18</v>
      </c>
      <c r="B16" s="96"/>
      <c r="C16" s="96"/>
      <c r="D16" s="89" t="s">
        <v>21</v>
      </c>
      <c r="E16" s="90"/>
      <c r="F16" s="90"/>
      <c r="G16" s="91"/>
    </row>
    <row r="17" spans="1:8" ht="23.45" customHeight="1" thickBot="1" x14ac:dyDescent="0.3">
      <c r="A17" s="4" t="s">
        <v>23</v>
      </c>
      <c r="B17" s="11" t="s">
        <v>17</v>
      </c>
      <c r="C17" s="5" t="s">
        <v>16</v>
      </c>
      <c r="D17" s="62" t="s">
        <v>32</v>
      </c>
      <c r="E17" s="63"/>
      <c r="F17" s="63"/>
      <c r="G17" s="64"/>
      <c r="H17" s="16" t="s">
        <v>22</v>
      </c>
    </row>
    <row r="18" spans="1:8" ht="23.45" customHeight="1" thickBot="1" x14ac:dyDescent="0.3">
      <c r="A18" s="17" t="s">
        <v>6</v>
      </c>
      <c r="B18" s="18">
        <f>0.74*(0.0016)*POWER((3.5/2.2),1.3)/POWER((2/2),1.4)</f>
        <v>2.1651633891409611E-3</v>
      </c>
      <c r="C18" s="19">
        <f>B18*C5/1000</f>
        <v>0</v>
      </c>
      <c r="D18" s="65"/>
      <c r="E18" s="66"/>
      <c r="F18" s="66"/>
      <c r="G18" s="67"/>
    </row>
    <row r="19" spans="1:8" ht="48.6" customHeight="1" thickBot="1" x14ac:dyDescent="0.3">
      <c r="D19" s="65"/>
      <c r="E19" s="66"/>
      <c r="F19" s="66"/>
      <c r="G19" s="67"/>
    </row>
    <row r="20" spans="1:8" ht="47.45" customHeight="1" thickBot="1" x14ac:dyDescent="0.3">
      <c r="A20" s="92" t="s">
        <v>24</v>
      </c>
      <c r="B20" s="93"/>
      <c r="C20" s="94"/>
      <c r="D20" s="65"/>
      <c r="E20" s="66"/>
      <c r="F20" s="66"/>
      <c r="G20" s="67"/>
    </row>
    <row r="21" spans="1:8" ht="32.450000000000003" customHeight="1" thickBot="1" x14ac:dyDescent="0.3">
      <c r="A21" s="4" t="s">
        <v>23</v>
      </c>
      <c r="B21" s="11" t="s">
        <v>27</v>
      </c>
      <c r="C21" s="5" t="s">
        <v>28</v>
      </c>
      <c r="D21" s="68"/>
      <c r="E21" s="69"/>
      <c r="F21" s="69"/>
      <c r="G21" s="70"/>
    </row>
    <row r="22" spans="1:8" ht="55.15" customHeight="1" thickBot="1" x14ac:dyDescent="0.3">
      <c r="A22" s="26" t="s">
        <v>6</v>
      </c>
      <c r="B22" s="27">
        <f>SUM(C9:C13,C18)</f>
        <v>0</v>
      </c>
      <c r="C22" s="30" t="str">
        <f>IF(B22&gt;1,A58,A59)</f>
        <v>EI. Määruses nr 67 kehtestatud saasteaine künniskogus ei ole ületatud.</v>
      </c>
    </row>
    <row r="58" spans="1:1" x14ac:dyDescent="0.25">
      <c r="A58" s="24" t="s">
        <v>25</v>
      </c>
    </row>
    <row r="59" spans="1:1" x14ac:dyDescent="0.25">
      <c r="A59" s="24" t="s">
        <v>26</v>
      </c>
    </row>
  </sheetData>
  <mergeCells count="17">
    <mergeCell ref="A1:C1"/>
    <mergeCell ref="A6:C6"/>
    <mergeCell ref="D7:E7"/>
    <mergeCell ref="F7:G7"/>
    <mergeCell ref="D6:G6"/>
    <mergeCell ref="D3:G3"/>
    <mergeCell ref="D4:G5"/>
    <mergeCell ref="A2:B2"/>
    <mergeCell ref="A7:C7"/>
    <mergeCell ref="A3:B3"/>
    <mergeCell ref="A4:B4"/>
    <mergeCell ref="A5:B5"/>
    <mergeCell ref="D16:G16"/>
    <mergeCell ref="D17:G21"/>
    <mergeCell ref="A20:C20"/>
    <mergeCell ref="A15:C15"/>
    <mergeCell ref="A16:C16"/>
  </mergeCells>
  <conditionalFormatting sqref="B22">
    <cfRule type="expression" dxfId="5" priority="1">
      <formula>IF(B22&gt;1,B22&lt;9.99999999999999E+25)</formula>
    </cfRule>
    <cfRule type="expression" dxfId="4" priority="2">
      <formula>IF(B22&gt;0,B22&lt;=1)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Normal="100" workbookViewId="0">
      <selection activeCell="F20" sqref="F20"/>
    </sheetView>
  </sheetViews>
  <sheetFormatPr defaultColWidth="8.85546875" defaultRowHeight="15.75" x14ac:dyDescent="0.25"/>
  <cols>
    <col min="1" max="1" width="19.28515625" style="21" customWidth="1"/>
    <col min="2" max="2" width="27.7109375" style="21" customWidth="1"/>
    <col min="3" max="3" width="39.5703125" style="21" customWidth="1"/>
    <col min="4" max="4" width="35.42578125" style="21" customWidth="1"/>
    <col min="5" max="5" width="40.28515625" style="21" customWidth="1"/>
    <col min="6" max="6" width="34.42578125" style="21" customWidth="1"/>
    <col min="7" max="16384" width="8.85546875" style="21"/>
  </cols>
  <sheetData>
    <row r="1" spans="1:6" ht="16.5" thickBot="1" x14ac:dyDescent="0.3">
      <c r="A1" s="118" t="s">
        <v>34</v>
      </c>
      <c r="B1" s="119"/>
      <c r="C1" s="120"/>
    </row>
    <row r="2" spans="1:6" ht="16.5" thickBot="1" x14ac:dyDescent="0.3">
      <c r="A2" s="121" t="s">
        <v>12</v>
      </c>
      <c r="B2" s="122"/>
      <c r="C2" s="36" t="s">
        <v>16</v>
      </c>
    </row>
    <row r="3" spans="1:6" ht="22.15" customHeight="1" x14ac:dyDescent="0.25">
      <c r="A3" s="123" t="s">
        <v>35</v>
      </c>
      <c r="B3" s="124"/>
      <c r="C3" s="47">
        <v>3000</v>
      </c>
    </row>
    <row r="4" spans="1:6" ht="16.5" thickBot="1" x14ac:dyDescent="0.3">
      <c r="A4" s="125" t="s">
        <v>33</v>
      </c>
      <c r="B4" s="126"/>
      <c r="C4" s="48">
        <v>0</v>
      </c>
      <c r="D4" s="45"/>
      <c r="E4" s="46"/>
      <c r="F4" s="46"/>
    </row>
    <row r="5" spans="1:6" ht="16.5" thickBot="1" x14ac:dyDescent="0.3">
      <c r="A5" s="121" t="s">
        <v>37</v>
      </c>
      <c r="B5" s="122"/>
      <c r="C5" s="127"/>
      <c r="D5" s="115" t="s">
        <v>39</v>
      </c>
      <c r="E5" s="116"/>
      <c r="F5" s="117"/>
    </row>
    <row r="6" spans="1:6" ht="24.6" customHeight="1" thickBot="1" x14ac:dyDescent="0.3">
      <c r="A6" s="128" t="s">
        <v>18</v>
      </c>
      <c r="B6" s="129"/>
      <c r="C6" s="130"/>
      <c r="D6" s="65" t="s">
        <v>49</v>
      </c>
      <c r="E6" s="66"/>
      <c r="F6" s="67"/>
    </row>
    <row r="7" spans="1:6" ht="39" customHeight="1" thickBot="1" x14ac:dyDescent="0.3">
      <c r="A7" s="4" t="s">
        <v>23</v>
      </c>
      <c r="B7" s="11" t="s">
        <v>17</v>
      </c>
      <c r="C7" s="5" t="s">
        <v>16</v>
      </c>
      <c r="D7" s="68"/>
      <c r="E7" s="69"/>
      <c r="F7" s="70"/>
    </row>
    <row r="8" spans="1:6" x14ac:dyDescent="0.25">
      <c r="A8" s="22" t="s">
        <v>6</v>
      </c>
      <c r="B8" s="49">
        <v>0.11799999999999999</v>
      </c>
      <c r="C8" s="29">
        <f>$C$3/1000*$B$8</f>
        <v>0.35399999999999998</v>
      </c>
      <c r="D8" s="60"/>
      <c r="E8" s="38"/>
    </row>
    <row r="9" spans="1:6" ht="16.5" thickBot="1" x14ac:dyDescent="0.3">
      <c r="A9" s="50"/>
      <c r="B9" s="51"/>
      <c r="C9" s="52"/>
      <c r="D9" s="38"/>
      <c r="E9" s="38"/>
    </row>
    <row r="10" spans="1:6" ht="16.5" thickBot="1" x14ac:dyDescent="0.3">
      <c r="A10" s="89" t="s">
        <v>46</v>
      </c>
      <c r="B10" s="90"/>
      <c r="C10" s="91"/>
      <c r="D10" s="89" t="s">
        <v>41</v>
      </c>
      <c r="E10" s="90"/>
      <c r="F10" s="91"/>
    </row>
    <row r="11" spans="1:6" ht="43.15" customHeight="1" thickBot="1" x14ac:dyDescent="0.3">
      <c r="A11" s="131" t="s">
        <v>18</v>
      </c>
      <c r="B11" s="132"/>
      <c r="C11" s="132"/>
      <c r="D11" s="74" t="s">
        <v>45</v>
      </c>
      <c r="E11" s="75"/>
      <c r="F11" s="76"/>
    </row>
    <row r="12" spans="1:6" ht="54" customHeight="1" thickBot="1" x14ac:dyDescent="0.3">
      <c r="A12" s="26" t="s">
        <v>23</v>
      </c>
      <c r="B12" s="37" t="s">
        <v>17</v>
      </c>
      <c r="C12" s="53" t="s">
        <v>16</v>
      </c>
      <c r="D12" s="77"/>
      <c r="E12" s="78"/>
      <c r="F12" s="79"/>
    </row>
    <row r="13" spans="1:6" ht="30" customHeight="1" thickBot="1" x14ac:dyDescent="0.3">
      <c r="A13" s="17" t="s">
        <v>6</v>
      </c>
      <c r="B13" s="55">
        <v>0.01</v>
      </c>
      <c r="C13" s="54">
        <f>B13/1000*C4</f>
        <v>0</v>
      </c>
      <c r="D13" s="77"/>
      <c r="E13" s="78"/>
      <c r="F13" s="79"/>
    </row>
    <row r="14" spans="1:6" ht="30" customHeight="1" thickBot="1" x14ac:dyDescent="0.3">
      <c r="D14" s="80"/>
      <c r="E14" s="81"/>
      <c r="F14" s="82"/>
    </row>
    <row r="15" spans="1:6" ht="16.5" thickBot="1" x14ac:dyDescent="0.3">
      <c r="A15" s="92" t="s">
        <v>24</v>
      </c>
      <c r="B15" s="93"/>
      <c r="C15" s="94"/>
    </row>
    <row r="16" spans="1:6" ht="16.5" thickBot="1" x14ac:dyDescent="0.3">
      <c r="A16" s="4" t="s">
        <v>23</v>
      </c>
      <c r="B16" s="11" t="s">
        <v>27</v>
      </c>
      <c r="C16" s="5" t="s">
        <v>28</v>
      </c>
    </row>
    <row r="17" spans="1:6" ht="56.45" customHeight="1" thickBot="1" x14ac:dyDescent="0.3">
      <c r="A17" s="26" t="s">
        <v>6</v>
      </c>
      <c r="B17" s="27">
        <f>SUM(C8:C8,C13)</f>
        <v>0.35399999999999998</v>
      </c>
      <c r="C17" s="30" t="str">
        <f>IF(B17&gt;1,Kivijäätmed!A58,Kivijäätmed!A59)</f>
        <v>EI. Määruses nr 67 kehtestatud saasteaine künniskogus ei ole ületatud.</v>
      </c>
    </row>
    <row r="18" spans="1:6" x14ac:dyDescent="0.25">
      <c r="F18" s="61"/>
    </row>
    <row r="19" spans="1:6" x14ac:dyDescent="0.25">
      <c r="F19" s="61"/>
    </row>
    <row r="20" spans="1:6" x14ac:dyDescent="0.25">
      <c r="F20" s="61"/>
    </row>
    <row r="21" spans="1:6" x14ac:dyDescent="0.25">
      <c r="F21" s="61"/>
    </row>
    <row r="22" spans="1:6" x14ac:dyDescent="0.25">
      <c r="F22" s="61"/>
    </row>
  </sheetData>
  <mergeCells count="13">
    <mergeCell ref="D5:F5"/>
    <mergeCell ref="A15:C15"/>
    <mergeCell ref="A1:C1"/>
    <mergeCell ref="A2:B2"/>
    <mergeCell ref="A3:B3"/>
    <mergeCell ref="A4:B4"/>
    <mergeCell ref="A5:C5"/>
    <mergeCell ref="D6:F7"/>
    <mergeCell ref="D10:F10"/>
    <mergeCell ref="D11:F14"/>
    <mergeCell ref="A6:C6"/>
    <mergeCell ref="A10:C10"/>
    <mergeCell ref="A11:C11"/>
  </mergeCells>
  <conditionalFormatting sqref="B17">
    <cfRule type="expression" dxfId="3" priority="1">
      <formula>IF(B17&gt;1,B17&lt;9.99999999999999E+25)</formula>
    </cfRule>
    <cfRule type="expression" dxfId="2" priority="2">
      <formula>IF(B17&gt;0,B17&lt;=1)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E29" sqref="E29"/>
    </sheetView>
  </sheetViews>
  <sheetFormatPr defaultColWidth="8.85546875" defaultRowHeight="15.75" x14ac:dyDescent="0.25"/>
  <cols>
    <col min="1" max="1" width="20.140625" style="21" customWidth="1"/>
    <col min="2" max="2" width="19.28515625" style="21" customWidth="1"/>
    <col min="3" max="3" width="26.85546875" style="21" customWidth="1"/>
    <col min="4" max="4" width="17.85546875" style="21" customWidth="1"/>
    <col min="5" max="5" width="12.85546875" style="21" customWidth="1"/>
    <col min="6" max="16384" width="8.85546875" style="21"/>
  </cols>
  <sheetData>
    <row r="1" spans="1:5" ht="16.149999999999999" customHeight="1" thickBot="1" x14ac:dyDescent="0.3">
      <c r="A1" s="100" t="s">
        <v>40</v>
      </c>
      <c r="B1" s="101"/>
      <c r="C1" s="101"/>
      <c r="D1" s="102"/>
      <c r="E1" s="35"/>
    </row>
    <row r="2" spans="1:5" ht="16.5" thickBot="1" x14ac:dyDescent="0.3">
      <c r="A2" s="33" t="s">
        <v>23</v>
      </c>
      <c r="B2" s="34" t="s">
        <v>27</v>
      </c>
      <c r="C2" s="133" t="s">
        <v>28</v>
      </c>
      <c r="D2" s="134"/>
      <c r="E2" s="20"/>
    </row>
    <row r="3" spans="1:5" ht="52.9" customHeight="1" thickBot="1" x14ac:dyDescent="0.3">
      <c r="A3" s="31" t="s">
        <v>6</v>
      </c>
      <c r="B3" s="32">
        <f>Kivijäätmed!B22+Puidujäätmed!B17</f>
        <v>0.35399999999999998</v>
      </c>
      <c r="C3" s="135" t="str">
        <f>IF(B3&lt;=1,Kivijäätmed!A59,Kivijäätmed!A58)</f>
        <v>EI. Määruses nr 67 kehtestatud saasteaine künniskogus ei ole ületatud.</v>
      </c>
      <c r="D3" s="136"/>
      <c r="E3" s="20"/>
    </row>
  </sheetData>
  <mergeCells count="3">
    <mergeCell ref="C2:D2"/>
    <mergeCell ref="C3:D3"/>
    <mergeCell ref="A1:D1"/>
  </mergeCells>
  <conditionalFormatting sqref="B3 C3">
    <cfRule type="expression" dxfId="1" priority="2">
      <formula>IF(B3&gt;0,B3&lt;=1)</formula>
    </cfRule>
  </conditionalFormatting>
  <conditionalFormatting sqref="B3:C3">
    <cfRule type="expression" dxfId="0" priority="1">
      <formula>IF(B3&gt;1,B3&lt;9.99999999999999E+33)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Abi</vt:lpstr>
      <vt:lpstr>Kivijäätmed</vt:lpstr>
      <vt:lpstr>Puidujäätmed</vt:lpstr>
      <vt:lpstr>Kõik kokku</vt:lpstr>
    </vt:vector>
  </TitlesOfParts>
  <Company>Keskkonnaministeeriumi Infotehnoloogiakeskus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Merily Lakson</dc:creator>
  <cp:lastModifiedBy>Kasutaja</cp:lastModifiedBy>
  <dcterms:created xsi:type="dcterms:W3CDTF">2021-02-24T09:52:55Z</dcterms:created>
  <dcterms:modified xsi:type="dcterms:W3CDTF">2022-09-15T09:14:39Z</dcterms:modified>
</cp:coreProperties>
</file>